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.kosowski\Desktop\"/>
    </mc:Choice>
  </mc:AlternateContent>
  <xr:revisionPtr revIDLastSave="0" documentId="13_ncr:1_{2BA199F7-0D00-4D9D-9D97-2386696A4E13}" xr6:coauthVersionLast="47" xr6:coauthVersionMax="47" xr10:uidLastSave="{00000000-0000-0000-0000-000000000000}"/>
  <bookViews>
    <workbookView xWindow="105" yWindow="525" windowWidth="24585" windowHeight="13905" xr2:uid="{00000000-000D-0000-FFFF-FFFF00000000}"/>
  </bookViews>
  <sheets>
    <sheet name="Zlecenie" sheetId="1" r:id="rId1"/>
    <sheet name="Dzieł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14" i="1"/>
  <c r="D28" i="1"/>
  <c r="D17" i="1" l="1"/>
  <c r="D27" i="1" l="1"/>
  <c r="D26" i="1"/>
  <c r="D25" i="1"/>
  <c r="D10" i="1"/>
  <c r="D9" i="1"/>
  <c r="C6" i="3" l="1"/>
  <c r="C7" i="3" s="1"/>
  <c r="D21" i="1" l="1"/>
  <c r="D29" i="1" l="1"/>
  <c r="D32" i="1" s="1"/>
  <c r="D12" i="1"/>
  <c r="D13" i="1" s="1"/>
  <c r="D18" i="1" s="1"/>
  <c r="D22" i="1" l="1"/>
</calcChain>
</file>

<file path=xl/sharedStrings.xml><?xml version="1.0" encoding="utf-8"?>
<sst xmlns="http://schemas.openxmlformats.org/spreadsheetml/2006/main" count="46" uniqueCount="36">
  <si>
    <t>Składka na ubezp. Rentowe 1,5%</t>
  </si>
  <si>
    <t>Kwota brutto</t>
  </si>
  <si>
    <t>Podstawa składki zdrowotnej</t>
  </si>
  <si>
    <t>Podstawa opodatkowania</t>
  </si>
  <si>
    <t>Składka zdrow. 9%</t>
  </si>
  <si>
    <t>Składka zdrow. 7,75%</t>
  </si>
  <si>
    <t>Kwota netto</t>
  </si>
  <si>
    <t>Podatek 20%</t>
  </si>
  <si>
    <t xml:space="preserve">Razem składki </t>
  </si>
  <si>
    <t>KUP 0%</t>
  </si>
  <si>
    <t>tak</t>
  </si>
  <si>
    <t>nie</t>
  </si>
  <si>
    <t>wybierz nie-jeśli jest certyfikat rezydencji i zapis w umowie o unik.podw.opod.</t>
  </si>
  <si>
    <t>wybierz tak-jeśli nie ma certyfikatu i nie ma zast.umowa o unik.podw.opod.</t>
  </si>
  <si>
    <t>razem koszty UKSW</t>
  </si>
  <si>
    <t>Składki zleceniodawcy UKSW</t>
  </si>
  <si>
    <t>wprowadź kwotę brutto, wybierz czy ma być podatek, pozostałe kwoty kalkulator sam wyliczy</t>
  </si>
  <si>
    <t>dla kobiet &gt; 55 roku życia i mężczyzn &gt;60 wybieramy "0"</t>
  </si>
  <si>
    <t xml:space="preserve">Umowa o dzieło - cudzoziemiec, podatek ryczałt </t>
  </si>
  <si>
    <t>Składka na ubezp. Emerytalne</t>
  </si>
  <si>
    <t xml:space="preserve">składka na ubezp. Chorobowe </t>
  </si>
  <si>
    <t xml:space="preserve">Składka na ubezp. Emerytalne </t>
  </si>
  <si>
    <t xml:space="preserve">Składka na ubezp. Rentowe </t>
  </si>
  <si>
    <t xml:space="preserve">Składka na ubezp. Wypadkowe </t>
  </si>
  <si>
    <t>Fundusz Pracy</t>
  </si>
  <si>
    <t xml:space="preserve">Umowa zlecenie  - cudzoziemiec, podatek ryczałt </t>
  </si>
  <si>
    <t>Kwota brutto brutto</t>
  </si>
  <si>
    <t>wybierz tak-jeśli mają być składki emerytalno-rentowe</t>
  </si>
  <si>
    <t>wybierz nie-jeśli ma nie być składek emerytalno-rentowch</t>
  </si>
  <si>
    <t>Podatek do US</t>
  </si>
  <si>
    <t>Podatek</t>
  </si>
  <si>
    <t>PPK</t>
  </si>
  <si>
    <t>Składka na PPK pracownik</t>
  </si>
  <si>
    <t>Składka na PPK pracodawca</t>
  </si>
  <si>
    <t xml:space="preserve">wybierz tak-jeśli PPK ma być liczone </t>
  </si>
  <si>
    <t xml:space="preserve">wybierz nie-jeśli PPK ma być nieliczone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</si>
</sst>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9" tint="0.3999755851924192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2" borderId="0" xfId="0" applyFill="1"/>
    <xf numFmtId="164" fontId="0" fillId="0" borderId="0" xfId="0" applyNumberFormat="1"/>
    <xf numFmtId="10" fontId="3" fillId="0" borderId="0" xfId="0" applyNumberFormat="1" applyFont="1"/>
    <xf numFmtId="9" fontId="2" fillId="0" borderId="0" xfId="0" applyNumberFormat="1" applyFont="1"/>
    <xf numFmtId="9" fontId="6" fillId="0" borderId="0" xfId="0" applyNumberFormat="1" applyFont="1"/>
    <xf numFmtId="0" fontId="8" fillId="0" borderId="0" xfId="0" applyFont="1"/>
    <xf numFmtId="0" fontId="0" fillId="0" borderId="0" xfId="0" applyFont="1"/>
    <xf numFmtId="164" fontId="6" fillId="2" borderId="0" xfId="1" applyFont="1" applyFill="1" applyAlignment="1" applyProtection="1">
      <alignment horizontal="center"/>
      <protection locked="0"/>
    </xf>
    <xf numFmtId="164" fontId="8" fillId="2" borderId="0" xfId="1" applyFont="1" applyFill="1" applyAlignment="1" applyProtection="1">
      <alignment horizontal="center"/>
      <protection locked="0"/>
    </xf>
    <xf numFmtId="10" fontId="8" fillId="2" borderId="0" xfId="0" applyNumberFormat="1" applyFont="1" applyFill="1" applyProtection="1">
      <protection locked="0"/>
    </xf>
    <xf numFmtId="164" fontId="1" fillId="0" borderId="0" xfId="1" applyFont="1" applyAlignment="1" applyProtection="1">
      <protection locked="0"/>
    </xf>
    <xf numFmtId="164" fontId="3" fillId="0" borderId="0" xfId="1" applyNumberFormat="1" applyFont="1" applyAlignment="1"/>
    <xf numFmtId="164" fontId="2" fillId="0" borderId="0" xfId="1" applyFont="1" applyAlignment="1"/>
    <xf numFmtId="164" fontId="5" fillId="0" borderId="0" xfId="1" applyFont="1" applyAlignment="1"/>
    <xf numFmtId="164" fontId="6" fillId="0" borderId="0" xfId="1" applyFont="1" applyAlignment="1"/>
    <xf numFmtId="164" fontId="1" fillId="0" borderId="0" xfId="1" applyNumberFormat="1" applyFont="1" applyAlignment="1"/>
    <xf numFmtId="0" fontId="0" fillId="0" borderId="0" xfId="0" applyAlignment="1"/>
    <xf numFmtId="164" fontId="3" fillId="0" borderId="0" xfId="1" applyFont="1" applyAlignment="1"/>
    <xf numFmtId="164" fontId="1" fillId="0" borderId="0" xfId="1" applyFont="1" applyAlignment="1" applyProtection="1">
      <alignment horizontal="center"/>
      <protection locked="0"/>
    </xf>
    <xf numFmtId="164" fontId="6" fillId="0" borderId="0" xfId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0" fillId="3" borderId="0" xfId="0" applyFill="1"/>
    <xf numFmtId="0" fontId="8" fillId="2" borderId="0" xfId="0" applyFont="1" applyFill="1" applyProtection="1">
      <protection locked="0"/>
    </xf>
    <xf numFmtId="9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2" fontId="2" fillId="0" borderId="0" xfId="0" applyNumberFormat="1" applyFont="1" applyAlignment="1" applyProtection="1">
      <alignment horizontal="right" indent="2"/>
      <protection hidden="1"/>
    </xf>
  </cellXfs>
  <cellStyles count="3">
    <cellStyle name="Dziesiętny" xfId="1" builtinId="3"/>
    <cellStyle name="Dziesiętny 2" xfId="2" xr:uid="{BE357BF8-BE76-4C7F-8BFF-63D417610F87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2"/>
  <sheetViews>
    <sheetView tabSelected="1" topLeftCell="A10" workbookViewId="0">
      <selection activeCell="E9" sqref="E9"/>
    </sheetView>
  </sheetViews>
  <sheetFormatPr defaultRowHeight="15" x14ac:dyDescent="0.25"/>
  <cols>
    <col min="2" max="2" width="34.42578125" customWidth="1"/>
    <col min="3" max="3" width="22.5703125" customWidth="1"/>
    <col min="4" max="4" width="20.42578125" customWidth="1"/>
  </cols>
  <sheetData>
    <row r="1" spans="2:14" x14ac:dyDescent="0.25">
      <c r="B1" s="13" t="s">
        <v>25</v>
      </c>
    </row>
    <row r="2" spans="2:14" x14ac:dyDescent="0.25">
      <c r="C2" s="1"/>
      <c r="D2" s="1" t="s">
        <v>16</v>
      </c>
    </row>
    <row r="4" spans="2:14" x14ac:dyDescent="0.25">
      <c r="B4" s="1" t="s">
        <v>1</v>
      </c>
      <c r="C4" s="1"/>
      <c r="D4" s="17">
        <v>540</v>
      </c>
    </row>
    <row r="5" spans="2:14" x14ac:dyDescent="0.25">
      <c r="B5" s="1"/>
      <c r="C5" s="1"/>
      <c r="D5" s="17"/>
    </row>
    <row r="6" spans="2:14" x14ac:dyDescent="0.25">
      <c r="B6" s="1" t="s">
        <v>31</v>
      </c>
      <c r="E6" s="29" t="s">
        <v>11</v>
      </c>
      <c r="G6" s="7" t="s">
        <v>34</v>
      </c>
      <c r="H6" s="7"/>
      <c r="I6" s="7"/>
      <c r="J6" s="7"/>
      <c r="K6" s="7"/>
      <c r="L6" s="7"/>
    </row>
    <row r="7" spans="2:14" x14ac:dyDescent="0.25">
      <c r="B7" s="1"/>
      <c r="G7" s="7" t="s">
        <v>35</v>
      </c>
      <c r="H7" s="7"/>
      <c r="I7" s="7"/>
      <c r="J7" s="7"/>
      <c r="K7" s="7"/>
      <c r="L7" s="7"/>
    </row>
    <row r="8" spans="2:14" x14ac:dyDescent="0.25">
      <c r="B8" s="1"/>
      <c r="C8" s="1"/>
      <c r="D8" s="1"/>
    </row>
    <row r="9" spans="2:14" x14ac:dyDescent="0.25">
      <c r="B9" s="3" t="s">
        <v>19</v>
      </c>
      <c r="C9" s="9">
        <v>9.7600000000000006E-2</v>
      </c>
      <c r="D9" s="18">
        <f>IF(E9="tak",ROUND(D4*9.76%,2),0)</f>
        <v>0</v>
      </c>
      <c r="E9" s="29" t="s">
        <v>11</v>
      </c>
      <c r="G9" s="7" t="s">
        <v>27</v>
      </c>
      <c r="H9" s="7"/>
      <c r="I9" s="7"/>
      <c r="J9" s="7"/>
      <c r="K9" s="7"/>
      <c r="L9" s="7"/>
      <c r="N9" s="28"/>
    </row>
    <row r="10" spans="2:14" x14ac:dyDescent="0.25">
      <c r="B10" s="3" t="s">
        <v>0</v>
      </c>
      <c r="C10" s="9">
        <v>1.4999999999999999E-2</v>
      </c>
      <c r="D10" s="18">
        <f>IF(E9="tak",ROUND(D4*1.5%,2),0)</f>
        <v>0</v>
      </c>
      <c r="G10" s="7" t="s">
        <v>28</v>
      </c>
      <c r="H10" s="7"/>
      <c r="I10" s="7"/>
      <c r="J10" s="7"/>
      <c r="K10" s="7"/>
      <c r="L10" s="7"/>
      <c r="M10" s="28"/>
    </row>
    <row r="11" spans="2:14" x14ac:dyDescent="0.25">
      <c r="B11" s="3" t="s">
        <v>20</v>
      </c>
      <c r="C11" s="3"/>
      <c r="D11" s="18">
        <v>0</v>
      </c>
    </row>
    <row r="12" spans="2:14" x14ac:dyDescent="0.25">
      <c r="B12" s="4" t="s">
        <v>8</v>
      </c>
      <c r="C12" s="4"/>
      <c r="D12" s="18">
        <f>SUM(D9:D11)</f>
        <v>0</v>
      </c>
    </row>
    <row r="13" spans="2:14" x14ac:dyDescent="0.25">
      <c r="B13" s="2" t="s">
        <v>2</v>
      </c>
      <c r="C13" s="2"/>
      <c r="D13" s="19">
        <f>D4-D12</f>
        <v>540</v>
      </c>
    </row>
    <row r="14" spans="2:14" x14ac:dyDescent="0.25">
      <c r="B14" s="2" t="s">
        <v>32</v>
      </c>
      <c r="C14" s="30">
        <v>0.02</v>
      </c>
      <c r="D14" s="32">
        <f>IF(E9="tak",IF(E6="tak",ROUND(D4*C14,2),0),0)</f>
        <v>0</v>
      </c>
    </row>
    <row r="15" spans="2:14" x14ac:dyDescent="0.25">
      <c r="B15" s="2" t="s">
        <v>33</v>
      </c>
      <c r="C15" s="31">
        <v>1.4999999999999999E-2</v>
      </c>
      <c r="D15" s="32">
        <f>IF(E9="tak",IF(E6="tak",ROUND(D4*C15,2),0),0)</f>
        <v>0</v>
      </c>
    </row>
    <row r="16" spans="2:14" x14ac:dyDescent="0.25">
      <c r="B16" s="5" t="s">
        <v>9</v>
      </c>
      <c r="C16" s="5"/>
      <c r="D16" s="20">
        <v>0</v>
      </c>
    </row>
    <row r="17" spans="2:14" x14ac:dyDescent="0.25">
      <c r="B17" s="6" t="s">
        <v>3</v>
      </c>
      <c r="C17" s="6"/>
      <c r="D17" s="21">
        <f>IF(E6="tak",ROUND(D4+D15,0),ROUND(D4,0))</f>
        <v>540</v>
      </c>
    </row>
    <row r="18" spans="2:14" x14ac:dyDescent="0.25">
      <c r="B18" s="2" t="s">
        <v>4</v>
      </c>
      <c r="C18" s="10">
        <v>0.09</v>
      </c>
      <c r="D18" s="19">
        <f>ROUND(D13*9%,2)</f>
        <v>48.6</v>
      </c>
    </row>
    <row r="19" spans="2:14" x14ac:dyDescent="0.25">
      <c r="B19" s="2" t="s">
        <v>5</v>
      </c>
      <c r="C19" s="2"/>
      <c r="D19" s="19">
        <v>0</v>
      </c>
    </row>
    <row r="20" spans="2:14" x14ac:dyDescent="0.25">
      <c r="B20" s="6" t="s">
        <v>30</v>
      </c>
      <c r="C20" s="11">
        <v>0.2</v>
      </c>
      <c r="E20" s="15" t="s">
        <v>10</v>
      </c>
      <c r="G20" s="7" t="s">
        <v>12</v>
      </c>
      <c r="H20" s="7"/>
      <c r="I20" s="7"/>
      <c r="J20" s="7"/>
      <c r="K20" s="7"/>
      <c r="L20" s="7"/>
      <c r="M20" s="7"/>
      <c r="N20" s="7"/>
    </row>
    <row r="21" spans="2:14" x14ac:dyDescent="0.25">
      <c r="B21" s="6" t="s">
        <v>29</v>
      </c>
      <c r="C21" s="6"/>
      <c r="D21" s="21">
        <f>IF(E20="tak",ROUND(D17*20%,0),0)</f>
        <v>108</v>
      </c>
      <c r="G21" s="7" t="s">
        <v>13</v>
      </c>
      <c r="H21" s="7"/>
      <c r="I21" s="7"/>
      <c r="J21" s="7"/>
      <c r="K21" s="7"/>
      <c r="L21" s="7"/>
      <c r="M21" s="7"/>
      <c r="N21" s="7"/>
    </row>
    <row r="22" spans="2:14" x14ac:dyDescent="0.25">
      <c r="B22" s="1" t="s">
        <v>6</v>
      </c>
      <c r="C22" s="1"/>
      <c r="D22" s="22">
        <f>D4-D12-D14-D18-D21</f>
        <v>383.4</v>
      </c>
    </row>
    <row r="23" spans="2:14" x14ac:dyDescent="0.25">
      <c r="D23" s="23"/>
    </row>
    <row r="24" spans="2:14" x14ac:dyDescent="0.25">
      <c r="B24" s="1" t="s">
        <v>15</v>
      </c>
      <c r="C24" s="1"/>
      <c r="D24" s="23"/>
    </row>
    <row r="25" spans="2:14" x14ac:dyDescent="0.25">
      <c r="B25" s="3" t="s">
        <v>21</v>
      </c>
      <c r="C25" s="9">
        <v>9.7600000000000006E-2</v>
      </c>
      <c r="D25" s="24">
        <f>IF(E9="tak",ROUND(D4*9.76%,2),0)</f>
        <v>0</v>
      </c>
    </row>
    <row r="26" spans="2:14" x14ac:dyDescent="0.25">
      <c r="B26" s="3" t="s">
        <v>22</v>
      </c>
      <c r="C26" s="9">
        <v>6.5000000000000002E-2</v>
      </c>
      <c r="D26" s="24">
        <f>IF(E9="tak",ROUND(D4*6.5%,2),0)</f>
        <v>0</v>
      </c>
    </row>
    <row r="27" spans="2:14" x14ac:dyDescent="0.25">
      <c r="B27" s="3" t="s">
        <v>23</v>
      </c>
      <c r="C27" s="9">
        <v>9.2999999999999992E-3</v>
      </c>
      <c r="D27" s="24">
        <f>IF(E9="tak",ROUND(D4*0.93%,2),0)</f>
        <v>0</v>
      </c>
    </row>
    <row r="28" spans="2:14" x14ac:dyDescent="0.25">
      <c r="B28" s="3" t="s">
        <v>24</v>
      </c>
      <c r="C28" s="16">
        <v>2.4500000000000001E-2</v>
      </c>
      <c r="D28" s="24">
        <f>IF(E9="tak",IF(D4&gt;=2800,ROUND(D4*C28,2),0),0)</f>
        <v>0</v>
      </c>
      <c r="G28" s="12" t="s">
        <v>17</v>
      </c>
    </row>
    <row r="29" spans="2:14" x14ac:dyDescent="0.25">
      <c r="B29" s="3" t="s">
        <v>14</v>
      </c>
      <c r="C29" s="3"/>
      <c r="D29" s="24">
        <f>D25+D26+D27+D28</f>
        <v>0</v>
      </c>
    </row>
    <row r="31" spans="2:14" x14ac:dyDescent="0.25">
      <c r="D31" s="8"/>
    </row>
    <row r="32" spans="2:14" x14ac:dyDescent="0.25">
      <c r="B32" s="3" t="s">
        <v>26</v>
      </c>
      <c r="D32" s="24">
        <f>D29+D4</f>
        <v>540</v>
      </c>
    </row>
  </sheetData>
  <dataValidations count="2">
    <dataValidation type="list" allowBlank="1" showInputMessage="1" showErrorMessage="1" sqref="E20 E9 E6" xr:uid="{00000000-0002-0000-0000-000000000000}">
      <formula1>"tak,nie"</formula1>
    </dataValidation>
    <dataValidation type="list" allowBlank="1" showInputMessage="1" showErrorMessage="1" sqref="C28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0%,"2,45%"</x12ac:list>
        </mc:Choice>
        <mc:Fallback>
          <formula1>"0%,2,45%"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workbookViewId="0">
      <selection activeCell="C4" sqref="C4"/>
    </sheetView>
  </sheetViews>
  <sheetFormatPr defaultRowHeight="15" x14ac:dyDescent="0.25"/>
  <cols>
    <col min="2" max="2" width="34.42578125" customWidth="1"/>
    <col min="3" max="3" width="13.42578125" bestFit="1" customWidth="1"/>
  </cols>
  <sheetData>
    <row r="1" spans="1:13" x14ac:dyDescent="0.25">
      <c r="A1" s="13" t="s">
        <v>18</v>
      </c>
    </row>
    <row r="2" spans="1:13" x14ac:dyDescent="0.25">
      <c r="C2" s="1" t="s">
        <v>16</v>
      </c>
    </row>
    <row r="4" spans="1:13" x14ac:dyDescent="0.25">
      <c r="B4" s="1" t="s">
        <v>1</v>
      </c>
      <c r="C4" s="25">
        <v>20000</v>
      </c>
    </row>
    <row r="5" spans="1:13" x14ac:dyDescent="0.25">
      <c r="B5" s="6" t="s">
        <v>7</v>
      </c>
      <c r="C5" s="14" t="s">
        <v>10</v>
      </c>
      <c r="E5" s="7" t="s">
        <v>12</v>
      </c>
      <c r="F5" s="7"/>
      <c r="G5" s="7"/>
      <c r="H5" s="7"/>
      <c r="I5" s="7"/>
      <c r="J5" s="7"/>
      <c r="K5" s="7"/>
      <c r="L5" s="7"/>
      <c r="M5" t="s">
        <v>10</v>
      </c>
    </row>
    <row r="6" spans="1:13" x14ac:dyDescent="0.25">
      <c r="B6" s="6" t="s">
        <v>29</v>
      </c>
      <c r="C6" s="26">
        <f>IF(C5="tak",ROUND(C4*20%,0),0)</f>
        <v>4000</v>
      </c>
      <c r="E6" s="7" t="s">
        <v>13</v>
      </c>
      <c r="F6" s="7"/>
      <c r="G6" s="7"/>
      <c r="H6" s="7"/>
      <c r="I6" s="7"/>
      <c r="J6" s="7"/>
      <c r="K6" s="7"/>
      <c r="L6" s="7"/>
      <c r="M6" t="s">
        <v>11</v>
      </c>
    </row>
    <row r="7" spans="1:13" x14ac:dyDescent="0.25">
      <c r="B7" s="1" t="s">
        <v>6</v>
      </c>
      <c r="C7" s="27">
        <f>C4-C6</f>
        <v>16000</v>
      </c>
    </row>
  </sheetData>
  <sheetProtection password="CBA1" sheet="1" objects="1" scenarios="1"/>
  <dataValidations count="1">
    <dataValidation type="list" allowBlank="1" showInputMessage="1" showErrorMessage="1" sqref="C5" xr:uid="{00000000-0002-0000-0100-000000000000}">
      <formula1>$M$5:$M$6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Zlecenie</vt:lpstr>
      <vt:lpstr>Dzieło</vt:lpstr>
    </vt:vector>
  </TitlesOfParts>
  <Company>Uniwersytet Kardynała Stefana Wyszyńskiego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Strzelecka</dc:creator>
  <cp:lastModifiedBy>Michał Kosowski</cp:lastModifiedBy>
  <cp:lastPrinted>2018-11-28T07:19:49Z</cp:lastPrinted>
  <dcterms:created xsi:type="dcterms:W3CDTF">2014-12-02T06:41:34Z</dcterms:created>
  <dcterms:modified xsi:type="dcterms:W3CDTF">2023-12-06T06:50:59Z</dcterms:modified>
</cp:coreProperties>
</file>