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.kosowski\Desktop\"/>
    </mc:Choice>
  </mc:AlternateContent>
  <xr:revisionPtr revIDLastSave="0" documentId="13_ncr:1_{E8DC7E49-E912-4F3C-9723-FA24CD5CE84A}" xr6:coauthVersionLast="47" xr6:coauthVersionMax="47" xr10:uidLastSave="{00000000-0000-0000-0000-000000000000}"/>
  <bookViews>
    <workbookView xWindow="-23400" yWindow="735" windowWidth="21855" windowHeight="14745" activeTab="1" xr2:uid="{00000000-000D-0000-FFFF-FFFF00000000}"/>
  </bookViews>
  <sheets>
    <sheet name="Zlecenie pracownik obcy" sheetId="6" r:id="rId1"/>
    <sheet name="Dzieło pracownik obcy" sheetId="5" r:id="rId2"/>
  </sheets>
  <definedNames>
    <definedName name="qqqq" localSheetId="0">'Zlecenie pracownik obcy'!$F$15:$F$16</definedName>
    <definedName name="qqqq">#REF!</definedName>
    <definedName name="składki" localSheetId="1">'Dzieło pracownik obcy'!$F$5:$F$5</definedName>
    <definedName name="składki" localSheetId="0">'Zlecenie pracownik obcy'!$F$15:$F$16</definedName>
    <definedName name="składk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6" l="1"/>
  <c r="D25" i="6" s="1"/>
  <c r="D19" i="6"/>
  <c r="D35" i="6"/>
  <c r="D34" i="6"/>
  <c r="D33" i="6"/>
  <c r="D32" i="6"/>
  <c r="D23" i="6"/>
  <c r="D22" i="6"/>
  <c r="D18" i="6"/>
  <c r="D17" i="6"/>
  <c r="D20" i="6" l="1"/>
  <c r="D21" i="6" s="1"/>
  <c r="D36" i="6"/>
  <c r="D38" i="6" s="1"/>
  <c r="D26" i="6" l="1"/>
  <c r="D27" i="6" l="1"/>
  <c r="D28" i="6" s="1"/>
  <c r="D29" i="6" s="1"/>
  <c r="D6" i="5"/>
  <c r="D7" i="5" l="1"/>
  <c r="D8" i="5" l="1"/>
  <c r="D9" i="5" l="1"/>
  <c r="D10" i="5" l="1"/>
</calcChain>
</file>

<file path=xl/sharedStrings.xml><?xml version="1.0" encoding="utf-8"?>
<sst xmlns="http://schemas.openxmlformats.org/spreadsheetml/2006/main" count="56" uniqueCount="39">
  <si>
    <t>Kwota brutto</t>
  </si>
  <si>
    <t>Podstawa składki zdrowotnej</t>
  </si>
  <si>
    <t>Podstawa opodatkowania</t>
  </si>
  <si>
    <t>Kwota netto</t>
  </si>
  <si>
    <t>Składki zleceniodawcy</t>
  </si>
  <si>
    <t>Składki ZUS</t>
  </si>
  <si>
    <t>tak</t>
  </si>
  <si>
    <t>nie</t>
  </si>
  <si>
    <t>Razem składki pracodawcy</t>
  </si>
  <si>
    <t>Kwota brutto brutto</t>
  </si>
  <si>
    <t>dla kobiet &gt; 55 roku życia i mężczyzn &gt;60 wybieramy "0"</t>
  </si>
  <si>
    <t xml:space="preserve">FP </t>
  </si>
  <si>
    <t>Składka na ubezp. Wypadkowe</t>
  </si>
  <si>
    <t xml:space="preserve">Składka na ubezp. Rentowe </t>
  </si>
  <si>
    <t xml:space="preserve">Składka na ubezp. Emerytalne </t>
  </si>
  <si>
    <t xml:space="preserve">Składka zdrow. </t>
  </si>
  <si>
    <t xml:space="preserve">KUP </t>
  </si>
  <si>
    <t xml:space="preserve">Razem składki </t>
  </si>
  <si>
    <t xml:space="preserve">składka na ubezp. Chorobowe </t>
  </si>
  <si>
    <t>w przypadku braku składek ZUS</t>
  </si>
  <si>
    <t>Umowa zlecenie - pracownik obcy</t>
  </si>
  <si>
    <t>wprowadź kwotę brutto, wybierz czy są składki emerytalno-rentowe; pozostałe kwoty kalkulator sam wyliczy</t>
  </si>
  <si>
    <t>w przypadku osób ze składkami ZUS</t>
  </si>
  <si>
    <t>wybierz 50% przy umowie o dzieło i przeniesienie praw autorskich</t>
  </si>
  <si>
    <t>Umowa o dzieło pracownik obcy</t>
  </si>
  <si>
    <t>wprowadź kwotę brutto; pozostałe kwoty kalkulator sam wyliczy</t>
  </si>
  <si>
    <t>jeśli nie jest studentem</t>
  </si>
  <si>
    <t>jeśli jest studentem</t>
  </si>
  <si>
    <t xml:space="preserve">jeśli ma być bez podatku </t>
  </si>
  <si>
    <t>jeśli ma być z podatkiem</t>
  </si>
  <si>
    <t>Podatek wyliczony</t>
  </si>
  <si>
    <t>Podatek do US</t>
  </si>
  <si>
    <t>PPK</t>
  </si>
  <si>
    <t>Składka na PPK pracownik</t>
  </si>
  <si>
    <t>Składka na PPK pracodawca</t>
  </si>
  <si>
    <t>Student do 26 roku życia</t>
  </si>
  <si>
    <t>Osoba do 26 roku życia lub z ulgą podatkową</t>
  </si>
  <si>
    <t xml:space="preserve">Składka na ubezp. Chorobowe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</si>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</sst>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9" tint="0.3999755851924192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11"/>
      <color theme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theme="5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4" fontId="5" fillId="0" borderId="0" xfId="0" applyNumberFormat="1" applyFont="1" applyProtection="1">
      <protection hidden="1"/>
    </xf>
    <xf numFmtId="10" fontId="3" fillId="0" borderId="0" xfId="0" applyNumberFormat="1" applyFont="1"/>
    <xf numFmtId="10" fontId="4" fillId="0" borderId="0" xfId="0" applyNumberFormat="1" applyFont="1"/>
    <xf numFmtId="9" fontId="5" fillId="0" borderId="0" xfId="0" applyNumberFormat="1" applyFont="1"/>
    <xf numFmtId="9" fontId="2" fillId="0" borderId="0" xfId="0" applyNumberFormat="1" applyFont="1"/>
    <xf numFmtId="9" fontId="6" fillId="0" borderId="0" xfId="0" applyNumberFormat="1" applyFont="1"/>
    <xf numFmtId="0" fontId="11" fillId="0" borderId="0" xfId="0" applyFont="1"/>
    <xf numFmtId="0" fontId="2" fillId="0" borderId="0" xfId="0" applyFont="1" applyAlignment="1">
      <alignment horizontal="right"/>
    </xf>
    <xf numFmtId="10" fontId="11" fillId="2" borderId="0" xfId="0" applyNumberFormat="1" applyFont="1" applyFill="1" applyProtection="1">
      <protection locked="0"/>
    </xf>
    <xf numFmtId="164" fontId="10" fillId="2" borderId="0" xfId="1" applyFont="1" applyFill="1" applyAlignment="1" applyProtection="1">
      <alignment horizontal="right"/>
      <protection locked="0"/>
    </xf>
    <xf numFmtId="4" fontId="0" fillId="0" borderId="0" xfId="0" applyNumberFormat="1"/>
    <xf numFmtId="4" fontId="1" fillId="0" borderId="0" xfId="0" applyNumberFormat="1" applyFont="1" applyProtection="1">
      <protection locked="0" hidden="1"/>
    </xf>
    <xf numFmtId="4" fontId="3" fillId="0" borderId="0" xfId="0" applyNumberFormat="1" applyFont="1" applyProtection="1">
      <protection hidden="1"/>
    </xf>
    <xf numFmtId="4" fontId="2" fillId="0" borderId="0" xfId="0" applyNumberFormat="1" applyFont="1" applyProtection="1">
      <protection hidden="1"/>
    </xf>
    <xf numFmtId="4" fontId="6" fillId="0" borderId="0" xfId="0" applyNumberFormat="1" applyFont="1" applyProtection="1">
      <protection hidden="1"/>
    </xf>
    <xf numFmtId="4" fontId="1" fillId="0" borderId="0" xfId="0" applyNumberFormat="1" applyFont="1" applyProtection="1">
      <protection hidden="1"/>
    </xf>
    <xf numFmtId="4" fontId="0" fillId="0" borderId="0" xfId="0" applyNumberFormat="1" applyProtection="1">
      <protection hidden="1"/>
    </xf>
    <xf numFmtId="4" fontId="4" fillId="0" borderId="0" xfId="0" applyNumberFormat="1" applyFont="1" applyProtection="1">
      <protection hidden="1"/>
    </xf>
    <xf numFmtId="4" fontId="9" fillId="0" borderId="0" xfId="0" applyNumberFormat="1" applyFont="1" applyProtection="1">
      <protection hidden="1"/>
    </xf>
    <xf numFmtId="9" fontId="5" fillId="0" borderId="0" xfId="0" applyNumberFormat="1" applyFont="1" applyProtection="1">
      <protection locked="0"/>
    </xf>
    <xf numFmtId="164" fontId="10" fillId="0" borderId="0" xfId="1" applyFont="1" applyFill="1" applyAlignment="1" applyProtection="1">
      <alignment horizontal="right"/>
      <protection locked="0"/>
    </xf>
    <xf numFmtId="4" fontId="1" fillId="0" borderId="0" xfId="0" applyNumberFormat="1" applyFont="1"/>
    <xf numFmtId="0" fontId="12" fillId="0" borderId="0" xfId="0" applyFont="1"/>
    <xf numFmtId="0" fontId="13" fillId="0" borderId="0" xfId="0" applyFont="1"/>
    <xf numFmtId="9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</cellXfs>
  <cellStyles count="2">
    <cellStyle name="Dziesiętny 2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34D8E-DDB7-4327-81F9-9CA82B11B4F0}">
  <dimension ref="B1:O38"/>
  <sheetViews>
    <sheetView workbookViewId="0">
      <selection activeCell="D12" sqref="D12"/>
    </sheetView>
  </sheetViews>
  <sheetFormatPr defaultRowHeight="15" x14ac:dyDescent="0.25"/>
  <cols>
    <col min="1" max="1" width="9.140625" style="3"/>
    <col min="2" max="2" width="27.7109375" style="3" customWidth="1"/>
    <col min="3" max="3" width="13.42578125" style="3" customWidth="1"/>
    <col min="4" max="4" width="18.28515625" style="20" customWidth="1"/>
    <col min="5" max="5" width="9.140625" style="3"/>
    <col min="6" max="6" width="11.7109375" style="3" customWidth="1"/>
    <col min="7" max="7" width="9.140625" style="3"/>
    <col min="8" max="8" width="12.7109375" style="3" customWidth="1"/>
    <col min="9" max="9" width="12.28515625" style="3" bestFit="1" customWidth="1"/>
    <col min="10" max="11" width="9.140625" style="3"/>
    <col min="12" max="12" width="10.85546875" style="3" customWidth="1"/>
    <col min="13" max="13" width="9.140625" style="3"/>
    <col min="14" max="14" width="12.140625" style="3" customWidth="1"/>
    <col min="15" max="15" width="12.28515625" style="3" bestFit="1" customWidth="1"/>
    <col min="16" max="16384" width="9.140625" style="3"/>
  </cols>
  <sheetData>
    <row r="1" spans="2:7" x14ac:dyDescent="0.25">
      <c r="B1" s="3" t="s">
        <v>20</v>
      </c>
    </row>
    <row r="2" spans="2:7" x14ac:dyDescent="0.25">
      <c r="D2" s="4" t="s">
        <v>21</v>
      </c>
    </row>
    <row r="4" spans="2:7" x14ac:dyDescent="0.25">
      <c r="B4" s="4" t="s">
        <v>0</v>
      </c>
      <c r="C4" s="4"/>
      <c r="D4" s="21">
        <v>120</v>
      </c>
    </row>
    <row r="5" spans="2:7" x14ac:dyDescent="0.25">
      <c r="B5" s="4"/>
      <c r="C5" s="4"/>
      <c r="D5" s="21"/>
    </row>
    <row r="6" spans="2:7" x14ac:dyDescent="0.25">
      <c r="B6" s="4" t="s">
        <v>32</v>
      </c>
      <c r="C6" s="19" t="s">
        <v>7</v>
      </c>
      <c r="D6" s="21"/>
    </row>
    <row r="7" spans="2:7" x14ac:dyDescent="0.25">
      <c r="B7" s="4" t="s">
        <v>37</v>
      </c>
      <c r="C7" s="19" t="s">
        <v>7</v>
      </c>
      <c r="D7" s="21"/>
    </row>
    <row r="8" spans="2:7" x14ac:dyDescent="0.25">
      <c r="B8" s="4"/>
      <c r="C8" s="4"/>
      <c r="D8" s="21"/>
    </row>
    <row r="9" spans="2:7" ht="30" x14ac:dyDescent="0.25">
      <c r="B9" s="36" t="s">
        <v>36</v>
      </c>
      <c r="C9" s="19" t="s">
        <v>7</v>
      </c>
      <c r="D9" s="21"/>
      <c r="F9" s="3" t="s">
        <v>6</v>
      </c>
      <c r="G9" s="3" t="s">
        <v>28</v>
      </c>
    </row>
    <row r="10" spans="2:7" x14ac:dyDescent="0.25">
      <c r="B10" s="4"/>
      <c r="C10" s="4"/>
      <c r="D10" s="21"/>
      <c r="F10" s="3" t="s">
        <v>7</v>
      </c>
      <c r="G10" s="3" t="s">
        <v>29</v>
      </c>
    </row>
    <row r="11" spans="2:7" x14ac:dyDescent="0.25">
      <c r="B11" s="4"/>
      <c r="C11" s="4"/>
      <c r="D11" s="21"/>
    </row>
    <row r="12" spans="2:7" x14ac:dyDescent="0.25">
      <c r="B12" s="4" t="s">
        <v>35</v>
      </c>
      <c r="C12" s="19" t="s">
        <v>7</v>
      </c>
      <c r="D12" s="21"/>
      <c r="F12" s="3" t="s">
        <v>6</v>
      </c>
      <c r="G12" s="3" t="s">
        <v>27</v>
      </c>
    </row>
    <row r="13" spans="2:7" x14ac:dyDescent="0.25">
      <c r="B13" s="4"/>
      <c r="C13" s="4"/>
      <c r="D13" s="21"/>
      <c r="F13" s="3" t="s">
        <v>7</v>
      </c>
      <c r="G13" s="3" t="s">
        <v>26</v>
      </c>
    </row>
    <row r="14" spans="2:7" x14ac:dyDescent="0.25">
      <c r="B14" s="4"/>
      <c r="C14" s="4"/>
      <c r="D14" s="21"/>
    </row>
    <row r="15" spans="2:7" x14ac:dyDescent="0.25">
      <c r="B15" s="4" t="s">
        <v>5</v>
      </c>
      <c r="C15" s="19" t="s">
        <v>6</v>
      </c>
      <c r="F15" s="3" t="s">
        <v>6</v>
      </c>
      <c r="G15" s="3" t="s">
        <v>22</v>
      </c>
    </row>
    <row r="16" spans="2:7" x14ac:dyDescent="0.25">
      <c r="B16" s="4"/>
      <c r="C16" s="20"/>
      <c r="D16" s="3"/>
      <c r="F16" s="3" t="s">
        <v>7</v>
      </c>
      <c r="G16" s="3" t="s">
        <v>19</v>
      </c>
    </row>
    <row r="17" spans="2:9" x14ac:dyDescent="0.25">
      <c r="B17" s="2" t="s">
        <v>14</v>
      </c>
      <c r="C17" s="11">
        <v>9.7600000000000006E-2</v>
      </c>
      <c r="D17" s="22">
        <f>IF(C12="nie",ROUND(IF(C15="nie",0, D4*9.76%),2),0)</f>
        <v>11.71</v>
      </c>
    </row>
    <row r="18" spans="2:9" x14ac:dyDescent="0.25">
      <c r="B18" s="2" t="s">
        <v>13</v>
      </c>
      <c r="C18" s="11">
        <v>1.4999999999999999E-2</v>
      </c>
      <c r="D18" s="22">
        <f>IF(C12="nie",ROUND(IF(C15="nie",0, D4*1.5%),2),0)</f>
        <v>1.8</v>
      </c>
    </row>
    <row r="19" spans="2:9" x14ac:dyDescent="0.25">
      <c r="B19" s="2" t="s">
        <v>18</v>
      </c>
      <c r="C19" s="11">
        <v>2.4500000000000001E-2</v>
      </c>
      <c r="D19" s="22">
        <f>IF(C7="tak",ROUND(C19*D4,2),0)</f>
        <v>0</v>
      </c>
    </row>
    <row r="20" spans="2:9" x14ac:dyDescent="0.25">
      <c r="B20" s="5" t="s">
        <v>17</v>
      </c>
      <c r="C20" s="12">
        <v>0.1371</v>
      </c>
      <c r="D20" s="22">
        <f>SUM(D17:D19)</f>
        <v>13.510000000000002</v>
      </c>
      <c r="F20" s="3" t="s">
        <v>38</v>
      </c>
    </row>
    <row r="21" spans="2:9" x14ac:dyDescent="0.25">
      <c r="B21" s="1" t="s">
        <v>1</v>
      </c>
      <c r="C21" s="17"/>
      <c r="D21" s="23">
        <f>D4-D20</f>
        <v>106.49</v>
      </c>
    </row>
    <row r="22" spans="2:9" x14ac:dyDescent="0.25">
      <c r="B22" s="1" t="s">
        <v>33</v>
      </c>
      <c r="C22" s="34">
        <v>0.02</v>
      </c>
      <c r="D22" s="23">
        <f>IF(OR(C6="nie",C15="nie",C12="tak"),0,ROUND(D4*C22,2))</f>
        <v>0</v>
      </c>
    </row>
    <row r="23" spans="2:9" x14ac:dyDescent="0.25">
      <c r="B23" s="1" t="s">
        <v>34</v>
      </c>
      <c r="C23" s="35">
        <v>1.4999999999999999E-2</v>
      </c>
      <c r="D23" s="23">
        <f>IF(OR(C6="nie",C15="nie",C12="tak"),0,ROUND(D4*C23,2))</f>
        <v>0</v>
      </c>
    </row>
    <row r="24" spans="2:9" x14ac:dyDescent="0.25">
      <c r="B24" s="6" t="s">
        <v>16</v>
      </c>
      <c r="C24" s="13">
        <v>0.2</v>
      </c>
      <c r="D24" s="10">
        <f>ROUND(IF(C9="tak",0,IF(D4&lt;=200,0,(D21+D23)*C24)),2)</f>
        <v>0</v>
      </c>
    </row>
    <row r="25" spans="2:9" x14ac:dyDescent="0.25">
      <c r="B25" s="7" t="s">
        <v>2</v>
      </c>
      <c r="C25" s="7"/>
      <c r="D25" s="24">
        <f>IF(D4&gt;2,IF(C9="tak",IF(D4&gt;2,0,ROUND(D21-D24+D23,0)),ROUND(D21-D24+D23,0)),D4)</f>
        <v>106</v>
      </c>
    </row>
    <row r="26" spans="2:9" x14ac:dyDescent="0.25">
      <c r="B26" s="1" t="s">
        <v>15</v>
      </c>
      <c r="C26" s="14">
        <v>0.09</v>
      </c>
      <c r="D26" s="23">
        <f>IF(C12="nie",ROUND(D21*C26,2),0)</f>
        <v>9.58</v>
      </c>
    </row>
    <row r="27" spans="2:9" x14ac:dyDescent="0.25">
      <c r="B27" s="7" t="s">
        <v>30</v>
      </c>
      <c r="C27" s="15">
        <v>0.12</v>
      </c>
      <c r="D27" s="24">
        <f>IF(C9="tak",IF(D4&gt;2,0,ROUND(D25*C27,2)),ROUND(D25*C27,2))</f>
        <v>12.72</v>
      </c>
      <c r="I27" s="20"/>
    </row>
    <row r="28" spans="2:9" x14ac:dyDescent="0.25">
      <c r="B28" s="7" t="s">
        <v>31</v>
      </c>
      <c r="C28" s="7"/>
      <c r="D28" s="24">
        <f>ROUND(D27,0)</f>
        <v>13</v>
      </c>
    </row>
    <row r="29" spans="2:9" x14ac:dyDescent="0.25">
      <c r="B29" s="4" t="s">
        <v>3</v>
      </c>
      <c r="C29" s="4"/>
      <c r="D29" s="25">
        <f>D4-D20-D22-D26-D28</f>
        <v>83.91</v>
      </c>
      <c r="F29" s="20"/>
    </row>
    <row r="30" spans="2:9" x14ac:dyDescent="0.25">
      <c r="D30" s="26"/>
    </row>
    <row r="31" spans="2:9" x14ac:dyDescent="0.25">
      <c r="B31" s="4" t="s">
        <v>4</v>
      </c>
      <c r="C31" s="4"/>
      <c r="D31" s="26"/>
    </row>
    <row r="32" spans="2:9" x14ac:dyDescent="0.25">
      <c r="B32" s="2" t="s">
        <v>14</v>
      </c>
      <c r="C32" s="11">
        <v>9.7600000000000006E-2</v>
      </c>
      <c r="D32" s="22">
        <f>IF(C12="nie",ROUND(IF(C15="nie",0,D4*9.76%),2),0)</f>
        <v>11.71</v>
      </c>
    </row>
    <row r="33" spans="2:15" x14ac:dyDescent="0.25">
      <c r="B33" s="2" t="s">
        <v>13</v>
      </c>
      <c r="C33" s="11">
        <v>6.5000000000000002E-2</v>
      </c>
      <c r="D33" s="22">
        <f>IF(C12="nie",ROUND(IF(C15="nie",0, D4*6.5%),2),0)</f>
        <v>7.8</v>
      </c>
    </row>
    <row r="34" spans="2:15" x14ac:dyDescent="0.25">
      <c r="B34" s="2" t="s">
        <v>12</v>
      </c>
      <c r="C34" s="11">
        <v>9.2999999999999992E-3</v>
      </c>
      <c r="D34" s="22">
        <f>IF(C12="nie",ROUND(IF(C15="nie",0, D4*0.93%),2),0)</f>
        <v>1.1200000000000001</v>
      </c>
    </row>
    <row r="35" spans="2:15" x14ac:dyDescent="0.25">
      <c r="B35" s="2" t="s">
        <v>11</v>
      </c>
      <c r="C35" s="18">
        <v>0</v>
      </c>
      <c r="D35" s="22">
        <f>IF(C12="nie",ROUND(IF(D4&gt;=2,IF(C15="nie",0, D4*C35),0),2),0)</f>
        <v>0</v>
      </c>
      <c r="F35" s="16" t="s">
        <v>10</v>
      </c>
      <c r="G35" s="8"/>
      <c r="H35" s="8"/>
      <c r="I35" s="8"/>
      <c r="J35" s="8"/>
      <c r="K35" s="8"/>
      <c r="L35" s="8"/>
      <c r="M35" s="8"/>
      <c r="N35" s="8"/>
      <c r="O35" s="8"/>
    </row>
    <row r="36" spans="2:15" x14ac:dyDescent="0.25">
      <c r="B36" s="5" t="s">
        <v>8</v>
      </c>
      <c r="C36" s="5"/>
      <c r="D36" s="27">
        <f>SUM(D32:D35)</f>
        <v>20.630000000000003</v>
      </c>
    </row>
    <row r="37" spans="2:15" x14ac:dyDescent="0.25">
      <c r="D37" s="26"/>
    </row>
    <row r="38" spans="2:15" x14ac:dyDescent="0.25">
      <c r="B38" s="9" t="s">
        <v>9</v>
      </c>
      <c r="C38" s="9"/>
      <c r="D38" s="28">
        <f>D4+D36+D23</f>
        <v>140.63</v>
      </c>
    </row>
  </sheetData>
  <sheetProtection formatCells="0"/>
  <protectedRanges>
    <protectedRange algorithmName="SHA-512" hashValue="vOH6L2Ns4dDj2clQ6fssjhWPmOrs83wdrd3EjLJdgYzlsFVv6izdBvTZ9u6cTsrXkjHn07kRD73VYI59rljtAQ==" saltValue="RXWSfKDkb+C2nOFIYedTxg==" spinCount="100000" sqref="D2" name="Rozstęp1_1"/>
  </protectedRanges>
  <dataValidations count="4">
    <dataValidation type="list" allowBlank="1" showInputMessage="1" showErrorMessage="1" sqref="C9 C6:C7" xr:uid="{240032D8-3B06-44F9-B49E-7A1A3491D3E8}">
      <formula1>"tak, nie"</formula1>
    </dataValidation>
    <dataValidation type="list" allowBlank="1" showInputMessage="1" showErrorMessage="1" sqref="C12" xr:uid="{AEEBC65E-D808-4F88-842A-C0381D787CD3}">
      <formula1>"tak,nie"</formula1>
    </dataValidation>
    <dataValidation type="list" allowBlank="1" showInputMessage="1" showErrorMessage="1" promptTitle="2,45%;0%" sqref="C35" xr:uid="{C96FC2AF-DF6C-4597-A34A-452BB7FF0A40}">
      <mc:AlternateContent xmlns:x12ac="http://schemas.microsoft.com/office/spreadsheetml/2011/1/ac" xmlns:mc="http://schemas.openxmlformats.org/markup-compatibility/2006">
        <mc:Choice Requires="x12ac">
          <x12ac:list>"2,45%",0%</x12ac:list>
        </mc:Choice>
        <mc:Fallback>
          <formula1>"2,45%,0%"</formula1>
        </mc:Fallback>
      </mc:AlternateContent>
    </dataValidation>
    <dataValidation type="list" allowBlank="1" showInputMessage="1" showErrorMessage="1" sqref="C15" xr:uid="{E111CDDE-6165-4279-AD57-756D4898CDA9}">
      <formula1>składki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tabSelected="1" workbookViewId="0">
      <selection activeCell="D4" sqref="D4"/>
    </sheetView>
  </sheetViews>
  <sheetFormatPr defaultRowHeight="15" x14ac:dyDescent="0.25"/>
  <cols>
    <col min="1" max="1" width="9.140625" style="3"/>
    <col min="2" max="2" width="34.42578125" style="3" customWidth="1"/>
    <col min="3" max="3" width="10.5703125" style="3" customWidth="1"/>
    <col min="4" max="4" width="15" style="20" customWidth="1"/>
    <col min="5" max="16384" width="9.140625" style="3"/>
  </cols>
  <sheetData>
    <row r="1" spans="2:14" x14ac:dyDescent="0.25">
      <c r="B1" s="3" t="s">
        <v>24</v>
      </c>
    </row>
    <row r="2" spans="2:14" x14ac:dyDescent="0.25">
      <c r="D2" s="31" t="s">
        <v>25</v>
      </c>
    </row>
    <row r="4" spans="2:14" x14ac:dyDescent="0.25">
      <c r="B4" s="4" t="s">
        <v>0</v>
      </c>
      <c r="C4" s="4"/>
      <c r="D4" s="21">
        <v>200</v>
      </c>
      <c r="N4" s="20"/>
    </row>
    <row r="5" spans="2:14" x14ac:dyDescent="0.25">
      <c r="B5" s="4"/>
      <c r="C5" s="30"/>
      <c r="F5" s="33"/>
      <c r="G5" s="32"/>
      <c r="H5" s="32"/>
      <c r="I5" s="32"/>
      <c r="J5" s="32"/>
      <c r="K5" s="32"/>
      <c r="N5" s="20"/>
    </row>
    <row r="6" spans="2:14" x14ac:dyDescent="0.25">
      <c r="B6" s="6" t="s">
        <v>16</v>
      </c>
      <c r="C6" s="29">
        <v>0.2</v>
      </c>
      <c r="D6" s="10">
        <f>ROUND(IF(C6=50%,D4*C6,IF(D4&lt;=200,0,D4*C6)),2)</f>
        <v>0</v>
      </c>
      <c r="F6" s="6" t="s">
        <v>23</v>
      </c>
      <c r="N6" s="20"/>
    </row>
    <row r="7" spans="2:14" x14ac:dyDescent="0.25">
      <c r="B7" s="7" t="s">
        <v>2</v>
      </c>
      <c r="C7" s="7"/>
      <c r="D7" s="24">
        <f>ROUND(D4-D6,0)</f>
        <v>200</v>
      </c>
      <c r="N7" s="20"/>
    </row>
    <row r="8" spans="2:14" x14ac:dyDescent="0.25">
      <c r="B8" s="7" t="s">
        <v>30</v>
      </c>
      <c r="C8" s="15">
        <v>0.12</v>
      </c>
      <c r="D8" s="24">
        <f>ROUND(D7*C8,2)</f>
        <v>24</v>
      </c>
      <c r="N8" s="20"/>
    </row>
    <row r="9" spans="2:14" x14ac:dyDescent="0.25">
      <c r="B9" s="7" t="s">
        <v>31</v>
      </c>
      <c r="C9" s="7"/>
      <c r="D9" s="24">
        <f>ROUND(D8,0)</f>
        <v>24</v>
      </c>
      <c r="N9" s="20"/>
    </row>
    <row r="10" spans="2:14" x14ac:dyDescent="0.25">
      <c r="B10" s="4" t="s">
        <v>3</v>
      </c>
      <c r="C10" s="4"/>
      <c r="D10" s="25">
        <f>D4-D9</f>
        <v>176</v>
      </c>
      <c r="N10" s="20"/>
    </row>
    <row r="11" spans="2:14" x14ac:dyDescent="0.25">
      <c r="D11" s="26"/>
    </row>
  </sheetData>
  <sheetProtection formatCells="0"/>
  <dataValidations count="2">
    <dataValidation type="list" allowBlank="1" showInputMessage="1" showErrorMessage="1" sqref="C5" xr:uid="{00000000-0002-0000-0100-000000000000}">
      <formula1>"tak,nie"</formula1>
    </dataValidation>
    <dataValidation type="list" allowBlank="1" showInputMessage="1" showErrorMessage="1" sqref="C6" xr:uid="{00000000-0002-0000-0100-000001000000}">
      <formula1>"20%,50%"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Zlecenie pracownik obcy</vt:lpstr>
      <vt:lpstr>Dzieło pracownik obcy</vt:lpstr>
      <vt:lpstr>'Zlecenie pracownik obcy'!qqqq</vt:lpstr>
      <vt:lpstr>'Dzieło pracownik obcy'!składki</vt:lpstr>
      <vt:lpstr>'Zlecenie pracownik obcy'!składki</vt:lpstr>
    </vt:vector>
  </TitlesOfParts>
  <Company>Uniwersytet Kardynała Stefana Wyszyńskiego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Kosowski</dc:creator>
  <cp:lastModifiedBy>Michał Kosowski</cp:lastModifiedBy>
  <dcterms:created xsi:type="dcterms:W3CDTF">2014-12-02T06:41:34Z</dcterms:created>
  <dcterms:modified xsi:type="dcterms:W3CDTF">2025-04-25T06:50:37Z</dcterms:modified>
</cp:coreProperties>
</file>