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m.kosowski\Desktop\"/>
    </mc:Choice>
  </mc:AlternateContent>
  <xr:revisionPtr revIDLastSave="0" documentId="13_ncr:1_{AC478D4F-1B26-424F-B911-4446CBF0685F}" xr6:coauthVersionLast="47" xr6:coauthVersionMax="47" xr10:uidLastSave="{00000000-0000-0000-0000-000000000000}"/>
  <bookViews>
    <workbookView xWindow="-23400" yWindow="735" windowWidth="21855" windowHeight="14745" xr2:uid="{00000000-000D-0000-FFFF-FFFF00000000}"/>
  </bookViews>
  <sheets>
    <sheet name="Zlecenie pracownik własny" sheetId="5" r:id="rId1"/>
    <sheet name="Dzieło pracownik własny" sheetId="6" r:id="rId2"/>
  </sheets>
  <externalReferences>
    <externalReference r:id="rId3"/>
  </externalReferences>
  <definedNames>
    <definedName name="qqqq">'[1]Zlecenie pracownik obcy'!$F$6:$F$7</definedName>
    <definedName name="składki" localSheetId="1">'Dzieło pracownik własny'!$F$5:$F$9</definedName>
    <definedName name="składki" localSheetId="0">'Zlecenie pracownik własny'!$F$11:$F$13</definedName>
    <definedName name="składki">'Dzieło pracownik własny'!$F$5:$F$9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6" i="6" l="1"/>
  <c r="D14" i="6"/>
  <c r="D15" i="6"/>
  <c r="D19" i="5" l="1"/>
  <c r="D18" i="5" l="1"/>
  <c r="D20" i="5" l="1"/>
  <c r="D32" i="5" l="1"/>
  <c r="D31" i="5"/>
  <c r="D30" i="5"/>
  <c r="D29" i="5"/>
  <c r="D15" i="5"/>
  <c r="D14" i="5"/>
  <c r="D13" i="5"/>
  <c r="D31" i="6"/>
  <c r="D30" i="6"/>
  <c r="D29" i="6"/>
  <c r="D28" i="6"/>
  <c r="D11" i="6"/>
  <c r="D10" i="6"/>
  <c r="D9" i="6"/>
  <c r="D33" i="5" l="1"/>
  <c r="D35" i="5" s="1"/>
  <c r="D33" i="6"/>
  <c r="D35" i="6" s="1"/>
  <c r="D12" i="6"/>
  <c r="D13" i="6" l="1"/>
  <c r="D17" i="6" s="1"/>
  <c r="D18" i="6" l="1"/>
  <c r="D20" i="6" s="1"/>
  <c r="D21" i="6" s="1"/>
  <c r="D19" i="6"/>
  <c r="D23" i="6" s="1"/>
  <c r="D24" i="6" s="1"/>
  <c r="D16" i="5"/>
  <c r="D17" i="5" s="1"/>
  <c r="D22" i="6" l="1"/>
  <c r="D25" i="6" s="1"/>
  <c r="D21" i="5"/>
  <c r="D22" i="5" s="1"/>
  <c r="D24" i="5" s="1"/>
  <c r="D25" i="5" s="1"/>
  <c r="D23" i="5"/>
  <c r="D26" i="5" l="1"/>
</calcChain>
</file>

<file path=xl/sharedStrings.xml><?xml version="1.0" encoding="utf-8"?>
<sst xmlns="http://schemas.openxmlformats.org/spreadsheetml/2006/main" count="81" uniqueCount="41">
  <si>
    <t>Kwota brutto</t>
  </si>
  <si>
    <t>Podstawa składki zdrowotnej</t>
  </si>
  <si>
    <t>Podstawa opodatkowania</t>
  </si>
  <si>
    <t>Kwota netto</t>
  </si>
  <si>
    <t>Składki zleceniodawcy</t>
  </si>
  <si>
    <t>nie</t>
  </si>
  <si>
    <t>Razem składki pracodawcy</t>
  </si>
  <si>
    <t>Kwota brutto brutto</t>
  </si>
  <si>
    <t>dla kobiet &gt; 55 roku życia i mężczyzn &gt;60 wybieramy "0"</t>
  </si>
  <si>
    <t xml:space="preserve">FP </t>
  </si>
  <si>
    <t>Składka na ubezp. Wypadkowe</t>
  </si>
  <si>
    <t xml:space="preserve">Składka na ubezp. Rentowe </t>
  </si>
  <si>
    <t xml:space="preserve">Składka na ubezp. Emerytalne </t>
  </si>
  <si>
    <t xml:space="preserve">Składka zdrow. </t>
  </si>
  <si>
    <t xml:space="preserve">KUP </t>
  </si>
  <si>
    <t xml:space="preserve">Razem składki </t>
  </si>
  <si>
    <t xml:space="preserve">składka na ubezp. Chorobowe </t>
  </si>
  <si>
    <t>wybierz 50% przy umowie o dzieło i przeniesienie praw autorskich</t>
  </si>
  <si>
    <t>Przekroczenie 30 krotności</t>
  </si>
  <si>
    <t>wybierz gdy nasz pracownik przekroczył 30 krotność składek</t>
  </si>
  <si>
    <t xml:space="preserve">tak </t>
  </si>
  <si>
    <t>wprowadź kwotę brutto, wybierz czy jest przekroczenie 30 krotności; pozostałe kwoty kalkulator sam wyliczy</t>
  </si>
  <si>
    <t>Umowa o dzieło pracownik własny</t>
  </si>
  <si>
    <t>Umowa zlecenie pracownik własny</t>
  </si>
  <si>
    <t>osoba do 26 roku życia</t>
  </si>
  <si>
    <t>tak</t>
  </si>
  <si>
    <t>wybierz tak jeśli nasz pracownik nie skończył 26 roku życia</t>
  </si>
  <si>
    <t>Podatek wyliczony</t>
  </si>
  <si>
    <t>Podatek do US</t>
  </si>
  <si>
    <t>PPK</t>
  </si>
  <si>
    <t>Składka na PPK pracownik</t>
  </si>
  <si>
    <t>Składka na PPK pracodawca</t>
  </si>
  <si>
    <t xml:space="preserve">wybierz tak jeśli PPK ma być liczone </t>
  </si>
  <si>
    <t>PPK DODATKOWE</t>
  </si>
  <si>
    <t>Składka DODATKOWA na PPK pracownik</t>
  </si>
  <si>
    <t xml:space="preserve">wybierz tak jeśli dodatkowe PPK ma być liczone </t>
  </si>
  <si>
    <t>Podatek hipotetyczny 2021</t>
  </si>
  <si>
    <t>KUP do Podatku hipotetycznego 2021</t>
  </si>
  <si>
    <t>Podstawa opodatkowania podatek hipotetyczny 2021</t>
  </si>
  <si>
    <t>PPK Dodatkowe pracownik</t>
  </si>
  <si>
    <t>Składka dodatkowa na PPK pracownik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</si>
</sst>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z_ł_-;\-* #,##0.00\ _z_ł_-;_-* &quot;-&quot;??\ _z_ł_-;_-@_-"/>
  </numFmts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5" tint="-0.249977111117893"/>
      <name val="Calibri"/>
      <family val="2"/>
      <charset val="238"/>
      <scheme val="minor"/>
    </font>
    <font>
      <sz val="11"/>
      <color rgb="FF00B0F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9" tint="-0.499984740745262"/>
      <name val="Calibri"/>
      <family val="2"/>
      <charset val="238"/>
      <scheme val="minor"/>
    </font>
    <font>
      <b/>
      <sz val="11"/>
      <color theme="9" tint="-0.499984740745262"/>
      <name val="Calibri"/>
      <family val="2"/>
      <charset val="238"/>
      <scheme val="minor"/>
    </font>
    <font>
      <sz val="11"/>
      <color theme="8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theme="4" tint="-0.249977111117893"/>
      <name val="Calibri"/>
      <family val="2"/>
      <charset val="238"/>
      <scheme val="minor"/>
    </font>
    <font>
      <sz val="11"/>
      <color theme="8" tint="-0.249977111117893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8" fillId="0" borderId="0" xfId="0" applyFont="1"/>
    <xf numFmtId="0" fontId="9" fillId="0" borderId="0" xfId="0" applyFont="1"/>
    <xf numFmtId="4" fontId="5" fillId="0" borderId="0" xfId="0" applyNumberFormat="1" applyFont="1" applyProtection="1">
      <protection hidden="1"/>
    </xf>
    <xf numFmtId="10" fontId="3" fillId="0" borderId="0" xfId="0" applyNumberFormat="1" applyFont="1"/>
    <xf numFmtId="10" fontId="4" fillId="0" borderId="0" xfId="0" applyNumberFormat="1" applyFont="1"/>
    <xf numFmtId="9" fontId="2" fillId="0" borderId="0" xfId="0" applyNumberFormat="1" applyFont="1"/>
    <xf numFmtId="10" fontId="2" fillId="0" borderId="0" xfId="0" applyNumberFormat="1" applyFont="1"/>
    <xf numFmtId="9" fontId="6" fillId="0" borderId="0" xfId="0" applyNumberFormat="1" applyFont="1"/>
    <xf numFmtId="0" fontId="11" fillId="0" borderId="0" xfId="0" applyFont="1"/>
    <xf numFmtId="0" fontId="2" fillId="0" borderId="0" xfId="0" applyFont="1" applyAlignment="1">
      <alignment horizontal="right"/>
    </xf>
    <xf numFmtId="9" fontId="5" fillId="0" borderId="0" xfId="0" applyNumberFormat="1" applyFont="1" applyProtection="1"/>
    <xf numFmtId="10" fontId="11" fillId="2" borderId="0" xfId="0" applyNumberFormat="1" applyFont="1" applyFill="1" applyProtection="1">
      <protection locked="0"/>
    </xf>
    <xf numFmtId="164" fontId="10" fillId="2" borderId="0" xfId="1" applyFont="1" applyFill="1" applyAlignment="1" applyProtection="1">
      <alignment horizontal="right"/>
      <protection locked="0"/>
    </xf>
    <xf numFmtId="9" fontId="5" fillId="0" borderId="0" xfId="0" applyNumberFormat="1" applyFont="1" applyProtection="1">
      <protection locked="0"/>
    </xf>
    <xf numFmtId="164" fontId="10" fillId="0" borderId="0" xfId="1" applyFont="1" applyFill="1" applyAlignment="1" applyProtection="1">
      <alignment horizontal="right"/>
      <protection locked="0"/>
    </xf>
    <xf numFmtId="0" fontId="12" fillId="0" borderId="0" xfId="0" applyFont="1"/>
    <xf numFmtId="0" fontId="13" fillId="0" borderId="0" xfId="0" applyFont="1"/>
    <xf numFmtId="4" fontId="1" fillId="0" borderId="0" xfId="0" applyNumberFormat="1" applyFont="1"/>
    <xf numFmtId="4" fontId="1" fillId="0" borderId="0" xfId="0" applyNumberFormat="1" applyFont="1" applyProtection="1">
      <protection locked="0" hidden="1"/>
    </xf>
    <xf numFmtId="4" fontId="0" fillId="0" borderId="0" xfId="0" applyNumberFormat="1"/>
    <xf numFmtId="4" fontId="3" fillId="0" borderId="0" xfId="0" applyNumberFormat="1" applyFont="1" applyProtection="1">
      <protection hidden="1"/>
    </xf>
    <xf numFmtId="4" fontId="2" fillId="0" borderId="0" xfId="0" applyNumberFormat="1" applyFont="1" applyProtection="1">
      <protection hidden="1"/>
    </xf>
    <xf numFmtId="4" fontId="6" fillId="0" borderId="0" xfId="0" applyNumberFormat="1" applyFont="1" applyProtection="1">
      <protection hidden="1"/>
    </xf>
    <xf numFmtId="4" fontId="1" fillId="0" borderId="0" xfId="0" applyNumberFormat="1" applyFont="1" applyProtection="1">
      <protection hidden="1"/>
    </xf>
    <xf numFmtId="4" fontId="0" fillId="0" borderId="0" xfId="0" applyNumberFormat="1" applyProtection="1">
      <protection hidden="1"/>
    </xf>
    <xf numFmtId="4" fontId="4" fillId="0" borderId="0" xfId="0" applyNumberFormat="1" applyFont="1" applyProtection="1">
      <protection hidden="1"/>
    </xf>
    <xf numFmtId="4" fontId="9" fillId="0" borderId="0" xfId="0" applyNumberFormat="1" applyFont="1" applyProtection="1">
      <protection hidden="1"/>
    </xf>
    <xf numFmtId="9" fontId="2" fillId="0" borderId="0" xfId="0" applyNumberFormat="1" applyFont="1" applyAlignment="1">
      <alignment horizontal="right"/>
    </xf>
    <xf numFmtId="10" fontId="2" fillId="0" borderId="0" xfId="0" applyNumberFormat="1" applyFont="1" applyProtection="1">
      <protection hidden="1"/>
    </xf>
    <xf numFmtId="0" fontId="0" fillId="3" borderId="0" xfId="0" applyFill="1"/>
    <xf numFmtId="0" fontId="6" fillId="3" borderId="0" xfId="0" applyFont="1" applyFill="1" applyAlignment="1">
      <alignment wrapText="1"/>
    </xf>
    <xf numFmtId="0" fontId="6" fillId="3" borderId="0" xfId="0" applyFont="1" applyFill="1"/>
    <xf numFmtId="4" fontId="6" fillId="3" borderId="0" xfId="0" applyNumberFormat="1" applyFont="1" applyFill="1" applyProtection="1">
      <protection hidden="1"/>
    </xf>
    <xf numFmtId="9" fontId="6" fillId="3" borderId="0" xfId="0" applyNumberFormat="1" applyFont="1" applyFill="1"/>
    <xf numFmtId="0" fontId="5" fillId="3" borderId="0" xfId="0" applyFont="1" applyFill="1"/>
    <xf numFmtId="9" fontId="5" fillId="3" borderId="0" xfId="0" applyNumberFormat="1" applyFont="1" applyFill="1" applyProtection="1">
      <protection locked="0"/>
    </xf>
    <xf numFmtId="4" fontId="5" fillId="3" borderId="0" xfId="0" applyNumberFormat="1" applyFont="1" applyFill="1" applyProtection="1">
      <protection hidden="1"/>
    </xf>
  </cellXfs>
  <cellStyles count="2">
    <cellStyle name="Dziesiętny 2" xfId="1" xr:uid="{00000000-0005-0000-0000-000000000000}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6A60~1.KOS/AppData/Local/Temp/Kalkulator_umowy_dzie&#322;o_zlecenia%20pracownik%20obc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Zlecenie pracownik obcy"/>
      <sheetName val="Dzieło pracownik obcy"/>
    </sheetNames>
    <sheetDataSet>
      <sheetData sheetId="0">
        <row r="6">
          <cell r="F6" t="str">
            <v>tak</v>
          </cell>
        </row>
        <row r="7">
          <cell r="F7" t="str">
            <v>nie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49"/>
  <sheetViews>
    <sheetView tabSelected="1" workbookViewId="0">
      <selection activeCell="D35" sqref="D35"/>
    </sheetView>
  </sheetViews>
  <sheetFormatPr defaultRowHeight="15" x14ac:dyDescent="0.25"/>
  <cols>
    <col min="1" max="1" width="9.140625" style="1"/>
    <col min="2" max="2" width="37" style="1" bestFit="1" customWidth="1"/>
    <col min="3" max="3" width="10.140625" style="1" customWidth="1"/>
    <col min="4" max="4" width="14.85546875" style="27" customWidth="1"/>
    <col min="5" max="16384" width="9.140625" style="1"/>
  </cols>
  <sheetData>
    <row r="1" spans="2:7" x14ac:dyDescent="0.25">
      <c r="B1" s="1" t="s">
        <v>23</v>
      </c>
    </row>
    <row r="2" spans="2:7" x14ac:dyDescent="0.25">
      <c r="D2" s="25" t="s">
        <v>21</v>
      </c>
    </row>
    <row r="4" spans="2:7" x14ac:dyDescent="0.25">
      <c r="B4" s="2" t="s">
        <v>0</v>
      </c>
      <c r="C4" s="2"/>
      <c r="D4" s="26">
        <v>2236</v>
      </c>
    </row>
    <row r="5" spans="2:7" x14ac:dyDescent="0.25">
      <c r="B5" s="2"/>
      <c r="C5" s="2"/>
      <c r="D5" s="26"/>
    </row>
    <row r="6" spans="2:7" x14ac:dyDescent="0.25">
      <c r="B6" s="2" t="s">
        <v>29</v>
      </c>
      <c r="C6" s="20" t="s">
        <v>5</v>
      </c>
      <c r="D6" s="26"/>
      <c r="F6" s="23" t="s">
        <v>25</v>
      </c>
      <c r="G6" s="23" t="s">
        <v>32</v>
      </c>
    </row>
    <row r="7" spans="2:7" x14ac:dyDescent="0.25">
      <c r="B7" s="2" t="s">
        <v>33</v>
      </c>
      <c r="C7" s="20" t="s">
        <v>5</v>
      </c>
      <c r="D7" s="26"/>
      <c r="F7" s="23" t="s">
        <v>25</v>
      </c>
      <c r="G7" s="23" t="s">
        <v>35</v>
      </c>
    </row>
    <row r="8" spans="2:7" x14ac:dyDescent="0.25">
      <c r="B8" s="2"/>
      <c r="C8" s="2"/>
      <c r="D8" s="26"/>
    </row>
    <row r="9" spans="2:7" x14ac:dyDescent="0.25">
      <c r="B9" s="2"/>
      <c r="C9" s="2"/>
      <c r="D9" s="26"/>
    </row>
    <row r="10" spans="2:7" x14ac:dyDescent="0.25">
      <c r="B10" s="2" t="s">
        <v>24</v>
      </c>
      <c r="C10" s="20" t="s">
        <v>5</v>
      </c>
      <c r="D10" s="26"/>
      <c r="F10" s="23" t="s">
        <v>25</v>
      </c>
      <c r="G10" s="23" t="s">
        <v>26</v>
      </c>
    </row>
    <row r="11" spans="2:7" x14ac:dyDescent="0.25">
      <c r="B11" s="2"/>
      <c r="C11" s="22"/>
    </row>
    <row r="12" spans="2:7" x14ac:dyDescent="0.25">
      <c r="B12" s="2" t="s">
        <v>18</v>
      </c>
      <c r="C12" s="20" t="s">
        <v>5</v>
      </c>
      <c r="F12" s="23" t="s">
        <v>20</v>
      </c>
      <c r="G12" s="23" t="s">
        <v>19</v>
      </c>
    </row>
    <row r="13" spans="2:7" x14ac:dyDescent="0.25">
      <c r="B13" s="4" t="s">
        <v>12</v>
      </c>
      <c r="C13" s="11">
        <v>9.7600000000000006E-2</v>
      </c>
      <c r="D13" s="28">
        <f>ROUND(IF(C12="tak",0, D4*C13),2)</f>
        <v>218.23</v>
      </c>
    </row>
    <row r="14" spans="2:7" x14ac:dyDescent="0.25">
      <c r="B14" s="4" t="s">
        <v>11</v>
      </c>
      <c r="C14" s="11">
        <v>1.4999999999999999E-2</v>
      </c>
      <c r="D14" s="28">
        <f>ROUND(IF(C12="tak",0, D4*C14),2)</f>
        <v>33.54</v>
      </c>
    </row>
    <row r="15" spans="2:7" x14ac:dyDescent="0.25">
      <c r="B15" s="4" t="s">
        <v>16</v>
      </c>
      <c r="C15" s="11">
        <v>2.4500000000000001E-2</v>
      </c>
      <c r="D15" s="28">
        <f>ROUND( D4*C15,2)</f>
        <v>54.78</v>
      </c>
    </row>
    <row r="16" spans="2:7" x14ac:dyDescent="0.25">
      <c r="B16" s="5" t="s">
        <v>15</v>
      </c>
      <c r="C16" s="12"/>
      <c r="D16" s="28">
        <f>SUM(D13:D15)</f>
        <v>306.54999999999995</v>
      </c>
    </row>
    <row r="17" spans="2:6" x14ac:dyDescent="0.25">
      <c r="B17" s="3" t="s">
        <v>1</v>
      </c>
      <c r="C17" s="17"/>
      <c r="D17" s="29">
        <f>D4-D16</f>
        <v>1929.45</v>
      </c>
    </row>
    <row r="18" spans="2:6" x14ac:dyDescent="0.25">
      <c r="B18" s="3" t="s">
        <v>30</v>
      </c>
      <c r="C18" s="35">
        <v>0.02</v>
      </c>
      <c r="D18" s="29">
        <f>IF(C6="tak",ROUND(D4*C18,2),0)</f>
        <v>0</v>
      </c>
    </row>
    <row r="19" spans="2:6" x14ac:dyDescent="0.25">
      <c r="B19" s="3" t="s">
        <v>34</v>
      </c>
      <c r="C19" s="35">
        <v>0.02</v>
      </c>
      <c r="D19" s="29">
        <f>IF(C7="tak",ROUND(D4*C18,2),0)</f>
        <v>0</v>
      </c>
    </row>
    <row r="20" spans="2:6" x14ac:dyDescent="0.25">
      <c r="B20" s="3" t="s">
        <v>31</v>
      </c>
      <c r="C20" s="36">
        <v>1.4999999999999999E-2</v>
      </c>
      <c r="D20" s="29">
        <f>IF(C6="tak",ROUND(D4*C20,2),0)</f>
        <v>0</v>
      </c>
    </row>
    <row r="21" spans="2:6" x14ac:dyDescent="0.25">
      <c r="B21" s="6" t="s">
        <v>14</v>
      </c>
      <c r="C21" s="18">
        <v>0.2</v>
      </c>
      <c r="D21" s="10">
        <f>IF(C6="tak",IF(C10="tak",0,ROUND((D17+D20)*C21,2)),IF(C10="tak",0,ROUND(D17*C21,2)))</f>
        <v>385.89</v>
      </c>
    </row>
    <row r="22" spans="2:6" x14ac:dyDescent="0.25">
      <c r="B22" s="7" t="s">
        <v>2</v>
      </c>
      <c r="C22" s="7"/>
      <c r="D22" s="30">
        <f>IF(C10="tak",0,ROUND(D17-D21+D20,0))</f>
        <v>1544</v>
      </c>
    </row>
    <row r="23" spans="2:6" x14ac:dyDescent="0.25">
      <c r="B23" s="3" t="s">
        <v>13</v>
      </c>
      <c r="C23" s="13">
        <v>0.09</v>
      </c>
      <c r="D23" s="29">
        <f>ROUND(D17*9%,2)</f>
        <v>173.65</v>
      </c>
    </row>
    <row r="24" spans="2:6" x14ac:dyDescent="0.25">
      <c r="B24" s="7" t="s">
        <v>27</v>
      </c>
      <c r="C24" s="15">
        <v>0.12</v>
      </c>
      <c r="D24" s="30">
        <f>ROUND(D22*C24,2)</f>
        <v>185.28</v>
      </c>
    </row>
    <row r="25" spans="2:6" x14ac:dyDescent="0.25">
      <c r="B25" s="7" t="s">
        <v>28</v>
      </c>
      <c r="C25" s="7"/>
      <c r="D25" s="30">
        <f>IF(C10="tak",0,ROUND(D24,0))</f>
        <v>185</v>
      </c>
    </row>
    <row r="26" spans="2:6" x14ac:dyDescent="0.25">
      <c r="B26" s="2" t="s">
        <v>3</v>
      </c>
      <c r="C26" s="2"/>
      <c r="D26" s="31">
        <f>IF(C7="tak",D4-D16-D18-D23-D25-D19,D4-D16-D23-D25-D18)</f>
        <v>1570.8</v>
      </c>
    </row>
    <row r="27" spans="2:6" x14ac:dyDescent="0.25">
      <c r="D27" s="32"/>
    </row>
    <row r="28" spans="2:6" x14ac:dyDescent="0.25">
      <c r="B28" s="2" t="s">
        <v>4</v>
      </c>
      <c r="C28" s="2"/>
      <c r="D28" s="32"/>
    </row>
    <row r="29" spans="2:6" x14ac:dyDescent="0.25">
      <c r="B29" s="4" t="s">
        <v>12</v>
      </c>
      <c r="C29" s="11">
        <v>9.7600000000000006E-2</v>
      </c>
      <c r="D29" s="28">
        <f>ROUND(IF(C12="tak",0, D4*9.76%),2)</f>
        <v>218.23</v>
      </c>
    </row>
    <row r="30" spans="2:6" x14ac:dyDescent="0.25">
      <c r="B30" s="4" t="s">
        <v>11</v>
      </c>
      <c r="C30" s="11">
        <v>6.5000000000000002E-2</v>
      </c>
      <c r="D30" s="28">
        <f>ROUND(IF(C12="tak",0,D4*C30),2)</f>
        <v>145.34</v>
      </c>
    </row>
    <row r="31" spans="2:6" x14ac:dyDescent="0.25">
      <c r="B31" s="4" t="s">
        <v>10</v>
      </c>
      <c r="C31" s="11">
        <v>9.2999999999999992E-3</v>
      </c>
      <c r="D31" s="28">
        <f>ROUND(D4*C31,2)</f>
        <v>20.79</v>
      </c>
    </row>
    <row r="32" spans="2:6" x14ac:dyDescent="0.25">
      <c r="B32" s="4" t="s">
        <v>9</v>
      </c>
      <c r="C32" s="19">
        <v>2.4500000000000001E-2</v>
      </c>
      <c r="D32" s="28">
        <f>ROUND(D4*C32,2)</f>
        <v>54.78</v>
      </c>
      <c r="F32" s="16" t="s">
        <v>8</v>
      </c>
    </row>
    <row r="33" spans="2:15" x14ac:dyDescent="0.25">
      <c r="B33" s="5" t="s">
        <v>6</v>
      </c>
      <c r="C33" s="5"/>
      <c r="D33" s="33">
        <f>SUM(D29:D32)</f>
        <v>439.14</v>
      </c>
    </row>
    <row r="34" spans="2:15" x14ac:dyDescent="0.25">
      <c r="D34" s="32"/>
      <c r="N34" s="8"/>
      <c r="O34" s="8"/>
    </row>
    <row r="35" spans="2:15" x14ac:dyDescent="0.25">
      <c r="B35" s="9" t="s">
        <v>7</v>
      </c>
      <c r="C35" s="9"/>
      <c r="D35" s="34">
        <f>D4+D33+D20</f>
        <v>2675.14</v>
      </c>
      <c r="F35" s="6"/>
    </row>
    <row r="47" spans="2:15" x14ac:dyDescent="0.25">
      <c r="F47" s="16" t="s">
        <v>8</v>
      </c>
      <c r="G47" s="8"/>
      <c r="H47" s="8"/>
      <c r="I47" s="8"/>
      <c r="J47" s="8"/>
      <c r="K47" s="8"/>
      <c r="L47" s="8"/>
    </row>
    <row r="49" spans="13:13" x14ac:dyDescent="0.25">
      <c r="M49" s="8"/>
    </row>
  </sheetData>
  <sheetProtection formatCells="0"/>
  <dataValidations count="3">
    <dataValidation type="list" allowBlank="1" showInputMessage="1" showErrorMessage="1" sqref="C10:C12 C6:C7" xr:uid="{00000000-0002-0000-0000-000000000000}">
      <formula1>"tak,nie"</formula1>
    </dataValidation>
    <dataValidation type="list" allowBlank="1" showInputMessage="1" showErrorMessage="1" promptTitle="2,45%;0%" sqref="C32" xr:uid="{00000000-0002-0000-0000-000001000000}">
      <mc:AlternateContent xmlns:x12ac="http://schemas.microsoft.com/office/spreadsheetml/2011/1/ac" xmlns:mc="http://schemas.openxmlformats.org/markup-compatibility/2006">
        <mc:Choice Requires="x12ac">
          <x12ac:list>"2,45%",0%</x12ac:list>
        </mc:Choice>
        <mc:Fallback>
          <formula1>"2,45%,0%"</formula1>
        </mc:Fallback>
      </mc:AlternateContent>
    </dataValidation>
    <dataValidation allowBlank="1" showInputMessage="1" showErrorMessage="1" promptTitle="2,45%;0%" sqref="C20" xr:uid="{A9D3BA15-A1D6-4234-9EBF-AF3F3BA1E303}"/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P35"/>
  <sheetViews>
    <sheetView topLeftCell="A10" workbookViewId="0">
      <selection activeCell="A5" sqref="A5:XFD5"/>
    </sheetView>
  </sheetViews>
  <sheetFormatPr defaultRowHeight="15" x14ac:dyDescent="0.25"/>
  <cols>
    <col min="1" max="1" width="9.140625" style="1"/>
    <col min="2" max="2" width="34.42578125" style="1" customWidth="1"/>
    <col min="3" max="3" width="10.5703125" style="1" customWidth="1"/>
    <col min="4" max="4" width="15" style="27" customWidth="1"/>
    <col min="5" max="16384" width="9.140625" style="1"/>
  </cols>
  <sheetData>
    <row r="1" spans="2:8" x14ac:dyDescent="0.25">
      <c r="B1" s="1" t="s">
        <v>22</v>
      </c>
    </row>
    <row r="2" spans="2:8" x14ac:dyDescent="0.25">
      <c r="D2" s="25" t="s">
        <v>21</v>
      </c>
    </row>
    <row r="4" spans="2:8" x14ac:dyDescent="0.25">
      <c r="B4" s="2" t="s">
        <v>0</v>
      </c>
      <c r="C4" s="2"/>
      <c r="D4" s="26">
        <v>12000</v>
      </c>
    </row>
    <row r="5" spans="2:8" x14ac:dyDescent="0.25">
      <c r="B5" s="2" t="s">
        <v>29</v>
      </c>
      <c r="C5" s="20" t="s">
        <v>5</v>
      </c>
      <c r="F5" s="24" t="s">
        <v>25</v>
      </c>
      <c r="G5" s="24" t="s">
        <v>32</v>
      </c>
    </row>
    <row r="6" spans="2:8" x14ac:dyDescent="0.25">
      <c r="B6" s="2" t="s">
        <v>39</v>
      </c>
      <c r="C6" s="20" t="s">
        <v>5</v>
      </c>
      <c r="D6" s="1"/>
    </row>
    <row r="7" spans="2:8" x14ac:dyDescent="0.25">
      <c r="B7" s="2"/>
      <c r="D7" s="1"/>
    </row>
    <row r="8" spans="2:8" x14ac:dyDescent="0.25">
      <c r="B8" s="2" t="s">
        <v>18</v>
      </c>
      <c r="C8" s="20" t="s">
        <v>5</v>
      </c>
      <c r="F8" s="24" t="s">
        <v>20</v>
      </c>
      <c r="G8" s="24" t="s">
        <v>19</v>
      </c>
    </row>
    <row r="9" spans="2:8" x14ac:dyDescent="0.25">
      <c r="B9" s="4" t="s">
        <v>12</v>
      </c>
      <c r="C9" s="11">
        <v>9.7600000000000006E-2</v>
      </c>
      <c r="D9" s="28">
        <f>ROUND(IF(C8="tak",0, D4*C9),2)</f>
        <v>1171.2</v>
      </c>
    </row>
    <row r="10" spans="2:8" x14ac:dyDescent="0.25">
      <c r="B10" s="4" t="s">
        <v>11</v>
      </c>
      <c r="C10" s="11">
        <v>1.4999999999999999E-2</v>
      </c>
      <c r="D10" s="28">
        <f>ROUND(IF(C8="tak",0, D4*C10),2)</f>
        <v>180</v>
      </c>
    </row>
    <row r="11" spans="2:8" x14ac:dyDescent="0.25">
      <c r="B11" s="4" t="s">
        <v>16</v>
      </c>
      <c r="C11" s="11">
        <v>2.4500000000000001E-2</v>
      </c>
      <c r="D11" s="28">
        <f>ROUND( D4*C11,2)</f>
        <v>294</v>
      </c>
    </row>
    <row r="12" spans="2:8" x14ac:dyDescent="0.25">
      <c r="B12" s="5" t="s">
        <v>15</v>
      </c>
      <c r="C12" s="12"/>
      <c r="D12" s="28">
        <f>SUM(D9:D11)</f>
        <v>1645.2</v>
      </c>
    </row>
    <row r="13" spans="2:8" x14ac:dyDescent="0.25">
      <c r="B13" s="3" t="s">
        <v>1</v>
      </c>
      <c r="C13" s="17"/>
      <c r="D13" s="29">
        <f>D4-D12</f>
        <v>10354.799999999999</v>
      </c>
    </row>
    <row r="14" spans="2:8" x14ac:dyDescent="0.25">
      <c r="B14" s="3" t="s">
        <v>30</v>
      </c>
      <c r="C14" s="35">
        <v>0.02</v>
      </c>
      <c r="D14" s="29">
        <f>IF(C5="tak",ROUND(D4*C14,2),0)</f>
        <v>0</v>
      </c>
    </row>
    <row r="15" spans="2:8" x14ac:dyDescent="0.25">
      <c r="B15" s="3" t="s">
        <v>40</v>
      </c>
      <c r="C15" s="35">
        <v>0.02</v>
      </c>
      <c r="D15" s="29">
        <f>IF(C6="tak",ROUND(D4*C15,2),0)</f>
        <v>0</v>
      </c>
      <c r="G15" s="27"/>
      <c r="H15" s="27"/>
    </row>
    <row r="16" spans="2:8" x14ac:dyDescent="0.25">
      <c r="B16" s="3" t="s">
        <v>31</v>
      </c>
      <c r="C16" s="14">
        <v>1.4999999999999999E-2</v>
      </c>
      <c r="D16" s="29">
        <f>IF(C5="tak",ROUND(D4*C16,2),0)</f>
        <v>0</v>
      </c>
    </row>
    <row r="17" spans="2:13" x14ac:dyDescent="0.25">
      <c r="B17" s="6" t="s">
        <v>14</v>
      </c>
      <c r="C17" s="21">
        <v>0.2</v>
      </c>
      <c r="D17" s="10">
        <f>IF(C5="tak",IF(C17=50%,ROUND(D13*C17+D16*20%,2),ROUND((D13+D16)*C17,2)),ROUND(D13*C17,2))</f>
        <v>2070.96</v>
      </c>
      <c r="F17" s="6" t="s">
        <v>17</v>
      </c>
    </row>
    <row r="18" spans="2:13" s="37" customFormat="1" x14ac:dyDescent="0.25">
      <c r="B18" s="42" t="s">
        <v>37</v>
      </c>
      <c r="C18" s="43">
        <v>0.2</v>
      </c>
      <c r="D18" s="44">
        <f>IF(C5="tak",IF(C17=50%,ROUND(D13*C18,2),ROUND((D13+D16)*C18,2)),ROUND(D13*C18,2))</f>
        <v>2070.96</v>
      </c>
      <c r="F18" s="42"/>
    </row>
    <row r="19" spans="2:13" x14ac:dyDescent="0.25">
      <c r="B19" s="7" t="s">
        <v>2</v>
      </c>
      <c r="C19" s="7"/>
      <c r="D19" s="30">
        <f>ROUND(D13-D17+D16,0)</f>
        <v>8284</v>
      </c>
    </row>
    <row r="20" spans="2:13" s="37" customFormat="1" ht="30" x14ac:dyDescent="0.25">
      <c r="B20" s="38" t="s">
        <v>38</v>
      </c>
      <c r="C20" s="39"/>
      <c r="D20" s="40">
        <f>ROUND(D13-D18,0)</f>
        <v>8284</v>
      </c>
    </row>
    <row r="21" spans="2:13" s="37" customFormat="1" x14ac:dyDescent="0.25">
      <c r="B21" s="39" t="s">
        <v>36</v>
      </c>
      <c r="C21" s="41">
        <v>0.17</v>
      </c>
      <c r="D21" s="40">
        <f>ROUND(D20*C21,2)</f>
        <v>1408.28</v>
      </c>
    </row>
    <row r="22" spans="2:13" x14ac:dyDescent="0.25">
      <c r="B22" s="3" t="s">
        <v>13</v>
      </c>
      <c r="C22" s="13">
        <v>0.09</v>
      </c>
      <c r="D22" s="29">
        <f>IF(ROUND(D13*9%,2)&gt;D23,ROUND(D21,2),ROUND(D13*9%,2))</f>
        <v>931.93</v>
      </c>
    </row>
    <row r="23" spans="2:13" x14ac:dyDescent="0.25">
      <c r="B23" s="7" t="s">
        <v>27</v>
      </c>
      <c r="C23" s="15">
        <v>0.12</v>
      </c>
      <c r="D23" s="30">
        <f>ROUND(D19*C23,2)</f>
        <v>994.08</v>
      </c>
    </row>
    <row r="24" spans="2:13" x14ac:dyDescent="0.25">
      <c r="B24" s="7" t="s">
        <v>28</v>
      </c>
      <c r="C24" s="7"/>
      <c r="D24" s="30">
        <f>ROUND(D23,0)</f>
        <v>994</v>
      </c>
    </row>
    <row r="25" spans="2:13" x14ac:dyDescent="0.25">
      <c r="B25" s="2" t="s">
        <v>3</v>
      </c>
      <c r="C25" s="2"/>
      <c r="D25" s="31">
        <f>IF(C5="tak",D4-D12-D22-D24-D14-D15,D4-D12-D22-D24)</f>
        <v>8428.869999999999</v>
      </c>
    </row>
    <row r="26" spans="2:13" x14ac:dyDescent="0.25">
      <c r="D26" s="32"/>
    </row>
    <row r="27" spans="2:13" x14ac:dyDescent="0.25">
      <c r="B27" s="2" t="s">
        <v>4</v>
      </c>
      <c r="C27" s="2"/>
      <c r="D27" s="32"/>
    </row>
    <row r="28" spans="2:13" x14ac:dyDescent="0.25">
      <c r="B28" s="4" t="s">
        <v>12</v>
      </c>
      <c r="C28" s="11">
        <v>9.7600000000000006E-2</v>
      </c>
      <c r="D28" s="28">
        <f>ROUND(IF(C8="tak",0, D4*9.76%),2)</f>
        <v>1171.2</v>
      </c>
    </row>
    <row r="29" spans="2:13" x14ac:dyDescent="0.25">
      <c r="B29" s="4" t="s">
        <v>11</v>
      </c>
      <c r="C29" s="11">
        <v>6.5000000000000002E-2</v>
      </c>
      <c r="D29" s="28">
        <f>ROUND(IF(C8="tak",0,D4*C29),2)</f>
        <v>780</v>
      </c>
    </row>
    <row r="30" spans="2:13" x14ac:dyDescent="0.25">
      <c r="B30" s="4" t="s">
        <v>10</v>
      </c>
      <c r="C30" s="11">
        <v>9.2999999999999992E-3</v>
      </c>
      <c r="D30" s="28">
        <f>ROUND(D4*C30,2)</f>
        <v>111.6</v>
      </c>
    </row>
    <row r="31" spans="2:13" x14ac:dyDescent="0.25">
      <c r="B31" s="4" t="s">
        <v>9</v>
      </c>
      <c r="C31" s="19">
        <v>0</v>
      </c>
      <c r="D31" s="28">
        <f>ROUND(D4*C31,2)</f>
        <v>0</v>
      </c>
      <c r="F31" s="16" t="s">
        <v>8</v>
      </c>
      <c r="H31" s="8"/>
      <c r="I31" s="8"/>
      <c r="J31" s="8"/>
      <c r="K31" s="8"/>
      <c r="L31" s="8"/>
      <c r="M31" s="8"/>
    </row>
    <row r="33" spans="2:16" x14ac:dyDescent="0.25">
      <c r="B33" s="5" t="s">
        <v>6</v>
      </c>
      <c r="C33" s="5"/>
      <c r="D33" s="33">
        <f>SUM(D28:D31)</f>
        <v>2062.8000000000002</v>
      </c>
    </row>
    <row r="34" spans="2:16" x14ac:dyDescent="0.25">
      <c r="D34" s="32"/>
      <c r="N34" s="8"/>
      <c r="O34" s="8"/>
      <c r="P34" s="8"/>
    </row>
    <row r="35" spans="2:16" x14ac:dyDescent="0.25">
      <c r="B35" s="9" t="s">
        <v>7</v>
      </c>
      <c r="C35" s="9"/>
      <c r="D35" s="34">
        <f>D4+D33+D16</f>
        <v>14062.8</v>
      </c>
    </row>
  </sheetData>
  <sheetProtection formatCells="0"/>
  <dataValidations count="3">
    <dataValidation type="list" allowBlank="1" showInputMessage="1" showErrorMessage="1" promptTitle="2,45%;0%" sqref="C31" xr:uid="{00000000-0002-0000-0100-000000000000}">
      <mc:AlternateContent xmlns:x12ac="http://schemas.microsoft.com/office/spreadsheetml/2011/1/ac" xmlns:mc="http://schemas.openxmlformats.org/markup-compatibility/2006">
        <mc:Choice Requires="x12ac">
          <x12ac:list>"2,45%",0%</x12ac:list>
        </mc:Choice>
        <mc:Fallback>
          <formula1>"2,45%,0%"</formula1>
        </mc:Fallback>
      </mc:AlternateContent>
    </dataValidation>
    <dataValidation type="list" allowBlank="1" showInputMessage="1" showErrorMessage="1" sqref="C17:C18" xr:uid="{00000000-0002-0000-0100-000001000000}">
      <formula1>"0%,20%,50%"</formula1>
    </dataValidation>
    <dataValidation type="list" allowBlank="1" showInputMessage="1" showErrorMessage="1" sqref="C8 C5:C6" xr:uid="{00000000-0002-0000-0100-000002000000}">
      <formula1>"tak,nie"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3</vt:i4>
      </vt:variant>
    </vt:vector>
  </HeadingPairs>
  <TitlesOfParts>
    <vt:vector size="5" baseType="lpstr">
      <vt:lpstr>Zlecenie pracownik własny</vt:lpstr>
      <vt:lpstr>Dzieło pracownik własny</vt:lpstr>
      <vt:lpstr>'Dzieło pracownik własny'!składki</vt:lpstr>
      <vt:lpstr>'Zlecenie pracownik własny'!składki</vt:lpstr>
      <vt:lpstr>składki</vt:lpstr>
    </vt:vector>
  </TitlesOfParts>
  <Company>Uniwersytet Kardynała Stefana Wyszyńskiego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Strzelecka</dc:creator>
  <cp:lastModifiedBy>Michał Kosowski</cp:lastModifiedBy>
  <cp:lastPrinted>2021-12-14T10:57:56Z</cp:lastPrinted>
  <dcterms:created xsi:type="dcterms:W3CDTF">2014-12-02T06:41:34Z</dcterms:created>
  <dcterms:modified xsi:type="dcterms:W3CDTF">2025-04-25T06:53:52Z</dcterms:modified>
</cp:coreProperties>
</file>